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acture" sheetId="2" r:id="rId1"/>
    <sheet name="mode de paiment" sheetId="3" r:id="rId2"/>
    <sheet name="articles" sheetId="4" r:id="rId3"/>
  </sheets>
  <definedNames>
    <definedName name="articles">articles!$B$3:$D$6</definedName>
    <definedName name="modedepaiment">'mode de paiment'!$B$2:$C$7</definedName>
  </definedNames>
  <calcPr calcId="144525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2" i="2"/>
  <c r="K2" i="2"/>
  <c r="J3" i="2"/>
  <c r="J4" i="2"/>
  <c r="J5" i="2"/>
  <c r="J6" i="2"/>
  <c r="J7" i="2"/>
  <c r="J8" i="2"/>
  <c r="J9" i="2"/>
  <c r="J10" i="2"/>
  <c r="J2" i="2"/>
  <c r="I3" i="2"/>
  <c r="I4" i="2"/>
  <c r="I5" i="2"/>
  <c r="I6" i="2"/>
  <c r="I7" i="2"/>
  <c r="I8" i="2"/>
  <c r="I9" i="2"/>
  <c r="I10" i="2"/>
  <c r="I2" i="2"/>
  <c r="H3" i="2"/>
  <c r="H4" i="2"/>
  <c r="H5" i="2"/>
  <c r="H6" i="2"/>
  <c r="H7" i="2"/>
  <c r="H8" i="2"/>
  <c r="H9" i="2"/>
  <c r="H10" i="2"/>
  <c r="H2" i="2"/>
  <c r="G3" i="2"/>
  <c r="G4" i="2"/>
  <c r="G5" i="2"/>
  <c r="G6" i="2"/>
  <c r="G7" i="2"/>
  <c r="G8" i="2"/>
  <c r="G9" i="2"/>
  <c r="G10" i="2"/>
  <c r="G2" i="2"/>
  <c r="F3" i="2"/>
  <c r="F4" i="2"/>
  <c r="F5" i="2"/>
  <c r="F6" i="2"/>
  <c r="F7" i="2"/>
  <c r="F8" i="2"/>
  <c r="F9" i="2"/>
  <c r="F10" i="2"/>
  <c r="F2" i="2"/>
  <c r="K3" i="2"/>
  <c r="K4" i="2"/>
  <c r="K5" i="2"/>
  <c r="K6" i="2"/>
  <c r="K7" i="2"/>
  <c r="K8" i="2"/>
  <c r="K9" i="2"/>
  <c r="K10" i="2"/>
  <c r="C3" i="2"/>
  <c r="C4" i="2"/>
  <c r="C5" i="2"/>
  <c r="C6" i="2"/>
  <c r="C7" i="2"/>
  <c r="C8" i="2"/>
  <c r="C9" i="2"/>
  <c r="C10" i="2"/>
  <c r="C2" i="2"/>
  <c r="D3" i="2"/>
  <c r="D4" i="2"/>
  <c r="D5" i="2"/>
  <c r="D6" i="2"/>
  <c r="D7" i="2"/>
  <c r="D8" i="2"/>
  <c r="D9" i="2"/>
  <c r="D10" i="2"/>
  <c r="D2" i="2"/>
</calcChain>
</file>

<file path=xl/sharedStrings.xml><?xml version="1.0" encoding="utf-8"?>
<sst xmlns="http://schemas.openxmlformats.org/spreadsheetml/2006/main" count="40" uniqueCount="34">
  <si>
    <t>Client</t>
  </si>
  <si>
    <t>Référence</t>
  </si>
  <si>
    <t>Disignation</t>
  </si>
  <si>
    <t>PU</t>
  </si>
  <si>
    <t>Qunatité</t>
  </si>
  <si>
    <t>TTC</t>
  </si>
  <si>
    <t>Libit</t>
  </si>
  <si>
    <t>Aimo</t>
  </si>
  <si>
    <t>Suprano</t>
  </si>
  <si>
    <t>Colino</t>
  </si>
  <si>
    <t>libit</t>
  </si>
  <si>
    <t>bito</t>
  </si>
  <si>
    <t>aimo</t>
  </si>
  <si>
    <t>colino</t>
  </si>
  <si>
    <t>Mantant</t>
  </si>
  <si>
    <t>Remise</t>
  </si>
  <si>
    <t>Net commercial</t>
  </si>
  <si>
    <t>TVA</t>
  </si>
  <si>
    <t>Sté Acci</t>
  </si>
  <si>
    <t>Bito</t>
  </si>
  <si>
    <t>suprano</t>
  </si>
  <si>
    <t>chèque</t>
  </si>
  <si>
    <t>espèce</t>
  </si>
  <si>
    <t>virement</t>
  </si>
  <si>
    <t>comptant</t>
  </si>
  <si>
    <t>gratuit</t>
  </si>
  <si>
    <t>désignation</t>
  </si>
  <si>
    <t>prix unitaire</t>
  </si>
  <si>
    <t>omo</t>
  </si>
  <si>
    <t>tide</t>
  </si>
  <si>
    <t>ariel</t>
  </si>
  <si>
    <t>Ace</t>
  </si>
  <si>
    <t>Mode de paiement(recherchev)</t>
  </si>
  <si>
    <t>Mode de paiement (si)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</si>
</sst>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27" sqref="E26:E27"/>
    </sheetView>
  </sheetViews>
  <sheetFormatPr baseColWidth="10" defaultColWidth="9.140625" defaultRowHeight="15" x14ac:dyDescent="0.25"/>
  <cols>
    <col min="2" max="2" width="12.5703125" customWidth="1"/>
    <col min="3" max="3" width="13.85546875" customWidth="1"/>
    <col min="6" max="7" width="11" customWidth="1"/>
    <col min="8" max="9" width="16.42578125" customWidth="1"/>
    <col min="10" max="10" width="10.7109375" customWidth="1"/>
    <col min="11" max="11" width="29.42578125" customWidth="1"/>
    <col min="12" max="12" width="19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5</v>
      </c>
      <c r="K1" s="2" t="s">
        <v>32</v>
      </c>
      <c r="L1" s="3" t="s">
        <v>33</v>
      </c>
    </row>
    <row r="2" spans="1:12" x14ac:dyDescent="0.25">
      <c r="A2" s="1" t="s">
        <v>6</v>
      </c>
      <c r="B2" s="1">
        <v>1</v>
      </c>
      <c r="C2" s="1" t="str">
        <f>VLOOKUP(B2,articles,2,FALSE)</f>
        <v>omo</v>
      </c>
      <c r="D2" s="1">
        <f>VLOOKUP(B2,articles,3,FALSE)</f>
        <v>25</v>
      </c>
      <c r="E2" s="1">
        <v>12</v>
      </c>
      <c r="F2" s="1">
        <f>D2*E2</f>
        <v>300</v>
      </c>
      <c r="G2" s="1">
        <f>IF(F2&gt;1000,5%*F2,F2*0%)</f>
        <v>0</v>
      </c>
      <c r="H2" s="1">
        <f>F2-G2</f>
        <v>300</v>
      </c>
      <c r="I2" s="1">
        <f>H2*15%</f>
        <v>45</v>
      </c>
      <c r="J2" s="1">
        <f>H2+I2</f>
        <v>345</v>
      </c>
      <c r="K2" s="1" t="str">
        <f>VLOOKUP(A2,modedepaiment,2,FALSE)</f>
        <v>virement</v>
      </c>
      <c r="L2" t="str">
        <f>IF(A2="sté acci","chèqueé",IF(A2="aimo","espèce",IF(A2="libit","virement",IF(A2="bito","espèce",IF(A2="colino","comptant","gratuit")))))</f>
        <v>virement</v>
      </c>
    </row>
    <row r="3" spans="1:12" x14ac:dyDescent="0.25">
      <c r="A3" s="1" t="s">
        <v>7</v>
      </c>
      <c r="B3" s="1">
        <v>3</v>
      </c>
      <c r="C3" s="1" t="str">
        <f>VLOOKUP(B3,articles,2,FALSE)</f>
        <v>ariel</v>
      </c>
      <c r="D3" s="1">
        <f>VLOOKUP(B3,articles,3,FALSE)</f>
        <v>15</v>
      </c>
      <c r="E3" s="1">
        <v>15</v>
      </c>
      <c r="F3" s="1">
        <f t="shared" ref="F3:F10" si="0">D3*E3</f>
        <v>225</v>
      </c>
      <c r="G3" s="1">
        <f t="shared" ref="G3:G10" si="1">IF(F3&gt;1000,5%*F3,F3*0%)</f>
        <v>0</v>
      </c>
      <c r="H3" s="1">
        <f t="shared" ref="H3:H10" si="2">F3-G3</f>
        <v>225</v>
      </c>
      <c r="I3" s="1">
        <f t="shared" ref="I3:I10" si="3">H3*15%</f>
        <v>33.75</v>
      </c>
      <c r="J3" s="1">
        <f t="shared" ref="J3:J10" si="4">H3+I3</f>
        <v>258.75</v>
      </c>
      <c r="K3" s="1" t="str">
        <f>VLOOKUP(A3,modedepaiment,2,FALSE)</f>
        <v>espèce</v>
      </c>
      <c r="L3" t="str">
        <f t="shared" ref="L3:L10" si="5">IF(A3="sté acci","chèqueé",IF(A3="aimo","espèce",IF(A3="libit","virement",IF(A3="bito","espèce",IF(A3="colino","comptant","gratuit")))))</f>
        <v>espèce</v>
      </c>
    </row>
    <row r="4" spans="1:12" x14ac:dyDescent="0.25">
      <c r="A4" s="1" t="s">
        <v>8</v>
      </c>
      <c r="B4" s="1">
        <v>4</v>
      </c>
      <c r="C4" s="1" t="str">
        <f>VLOOKUP(B4,articles,2,FALSE)</f>
        <v>Ace</v>
      </c>
      <c r="D4" s="1">
        <f>VLOOKUP(B4,articles,3,FALSE)</f>
        <v>48</v>
      </c>
      <c r="E4" s="1">
        <v>50</v>
      </c>
      <c r="F4" s="1">
        <f t="shared" si="0"/>
        <v>2400</v>
      </c>
      <c r="G4" s="1">
        <f t="shared" si="1"/>
        <v>120</v>
      </c>
      <c r="H4" s="1">
        <f t="shared" si="2"/>
        <v>2280</v>
      </c>
      <c r="I4" s="1">
        <f t="shared" si="3"/>
        <v>342</v>
      </c>
      <c r="J4" s="1">
        <f t="shared" si="4"/>
        <v>2622</v>
      </c>
      <c r="K4" s="1" t="str">
        <f>VLOOKUP(A4,modedepaiment,2,FALSE)</f>
        <v>gratuit</v>
      </c>
      <c r="L4" t="str">
        <f t="shared" si="5"/>
        <v>gratuit</v>
      </c>
    </row>
    <row r="5" spans="1:12" x14ac:dyDescent="0.25">
      <c r="A5" s="1" t="s">
        <v>7</v>
      </c>
      <c r="B5" s="1">
        <v>1</v>
      </c>
      <c r="C5" s="1" t="str">
        <f>VLOOKUP(B5,articles,2,FALSE)</f>
        <v>omo</v>
      </c>
      <c r="D5" s="1">
        <f>VLOOKUP(B5,articles,3,FALSE)</f>
        <v>25</v>
      </c>
      <c r="E5" s="1">
        <v>19</v>
      </c>
      <c r="F5" s="1">
        <f t="shared" si="0"/>
        <v>475</v>
      </c>
      <c r="G5" s="1">
        <f t="shared" si="1"/>
        <v>0</v>
      </c>
      <c r="H5" s="1">
        <f t="shared" si="2"/>
        <v>475</v>
      </c>
      <c r="I5" s="1">
        <f t="shared" si="3"/>
        <v>71.25</v>
      </c>
      <c r="J5" s="1">
        <f t="shared" si="4"/>
        <v>546.25</v>
      </c>
      <c r="K5" s="1" t="str">
        <f>VLOOKUP(A5,modedepaiment,2,FALSE)</f>
        <v>espèce</v>
      </c>
      <c r="L5" t="str">
        <f t="shared" si="5"/>
        <v>espèce</v>
      </c>
    </row>
    <row r="6" spans="1:12" x14ac:dyDescent="0.25">
      <c r="A6" s="1" t="s">
        <v>9</v>
      </c>
      <c r="B6" s="1">
        <v>4</v>
      </c>
      <c r="C6" s="1" t="str">
        <f>VLOOKUP(B6,articles,2,FALSE)</f>
        <v>Ace</v>
      </c>
      <c r="D6" s="1">
        <f>VLOOKUP(B6,articles,3,FALSE)</f>
        <v>48</v>
      </c>
      <c r="E6" s="1">
        <v>45</v>
      </c>
      <c r="F6" s="1">
        <f t="shared" si="0"/>
        <v>2160</v>
      </c>
      <c r="G6" s="1">
        <f t="shared" si="1"/>
        <v>108</v>
      </c>
      <c r="H6" s="1">
        <f t="shared" si="2"/>
        <v>2052</v>
      </c>
      <c r="I6" s="1">
        <f t="shared" si="3"/>
        <v>307.8</v>
      </c>
      <c r="J6" s="1">
        <f t="shared" si="4"/>
        <v>2359.8000000000002</v>
      </c>
      <c r="K6" s="1" t="str">
        <f>VLOOKUP(A6,modedepaiment,2,FALSE)</f>
        <v>comptant</v>
      </c>
      <c r="L6" t="str">
        <f t="shared" si="5"/>
        <v>comptant</v>
      </c>
    </row>
    <row r="7" spans="1:12" x14ac:dyDescent="0.25">
      <c r="A7" s="1" t="s">
        <v>10</v>
      </c>
      <c r="B7" s="1">
        <v>3</v>
      </c>
      <c r="C7" s="1" t="str">
        <f>VLOOKUP(B7,articles,2,FALSE)</f>
        <v>ariel</v>
      </c>
      <c r="D7" s="1">
        <f>VLOOKUP(B7,articles,3,FALSE)</f>
        <v>15</v>
      </c>
      <c r="E7" s="1">
        <v>30</v>
      </c>
      <c r="F7" s="1">
        <f t="shared" si="0"/>
        <v>450</v>
      </c>
      <c r="G7" s="1">
        <f t="shared" si="1"/>
        <v>0</v>
      </c>
      <c r="H7" s="1">
        <f t="shared" si="2"/>
        <v>450</v>
      </c>
      <c r="I7" s="1">
        <f t="shared" si="3"/>
        <v>67.5</v>
      </c>
      <c r="J7" s="1">
        <f t="shared" si="4"/>
        <v>517.5</v>
      </c>
      <c r="K7" s="1" t="str">
        <f>VLOOKUP(A7,modedepaiment,2,FALSE)</f>
        <v>virement</v>
      </c>
      <c r="L7" t="str">
        <f t="shared" si="5"/>
        <v>virement</v>
      </c>
    </row>
    <row r="8" spans="1:12" x14ac:dyDescent="0.25">
      <c r="A8" s="1" t="s">
        <v>11</v>
      </c>
      <c r="B8" s="1">
        <v>1</v>
      </c>
      <c r="C8" s="1" t="str">
        <f>VLOOKUP(B8,articles,2,FALSE)</f>
        <v>omo</v>
      </c>
      <c r="D8" s="1">
        <f>VLOOKUP(B8,articles,3,FALSE)</f>
        <v>25</v>
      </c>
      <c r="E8" s="1">
        <v>29</v>
      </c>
      <c r="F8" s="1">
        <f t="shared" si="0"/>
        <v>725</v>
      </c>
      <c r="G8" s="1">
        <f t="shared" si="1"/>
        <v>0</v>
      </c>
      <c r="H8" s="1">
        <f t="shared" si="2"/>
        <v>725</v>
      </c>
      <c r="I8" s="1">
        <f t="shared" si="3"/>
        <v>108.75</v>
      </c>
      <c r="J8" s="1">
        <f t="shared" si="4"/>
        <v>833.75</v>
      </c>
      <c r="K8" s="1" t="str">
        <f>VLOOKUP(A8,modedepaiment,2,FALSE)</f>
        <v>espèce</v>
      </c>
      <c r="L8" t="str">
        <f t="shared" si="5"/>
        <v>espèce</v>
      </c>
    </row>
    <row r="9" spans="1:12" x14ac:dyDescent="0.25">
      <c r="A9" s="1" t="s">
        <v>12</v>
      </c>
      <c r="B9" s="1">
        <v>2</v>
      </c>
      <c r="C9" s="1" t="str">
        <f>VLOOKUP(B9,articles,2,FALSE)</f>
        <v>tide</v>
      </c>
      <c r="D9" s="1">
        <f>VLOOKUP(B9,articles,3,FALSE)</f>
        <v>30</v>
      </c>
      <c r="E9" s="1">
        <v>60</v>
      </c>
      <c r="F9" s="1">
        <f t="shared" si="0"/>
        <v>1800</v>
      </c>
      <c r="G9" s="1">
        <f t="shared" si="1"/>
        <v>90</v>
      </c>
      <c r="H9" s="1">
        <f t="shared" si="2"/>
        <v>1710</v>
      </c>
      <c r="I9" s="1">
        <f t="shared" si="3"/>
        <v>256.5</v>
      </c>
      <c r="J9" s="1">
        <f t="shared" si="4"/>
        <v>1966.5</v>
      </c>
      <c r="K9" s="1" t="str">
        <f>VLOOKUP(A9,modedepaiment,2,FALSE)</f>
        <v>espèce</v>
      </c>
      <c r="L9" t="str">
        <f t="shared" si="5"/>
        <v>espèce</v>
      </c>
    </row>
    <row r="10" spans="1:12" x14ac:dyDescent="0.25">
      <c r="A10" s="1" t="s">
        <v>13</v>
      </c>
      <c r="B10" s="1">
        <v>3</v>
      </c>
      <c r="C10" s="1" t="str">
        <f>VLOOKUP(B10,articles,2,FALSE)</f>
        <v>ariel</v>
      </c>
      <c r="D10" s="1">
        <f>VLOOKUP(B10,articles,3,FALSE)</f>
        <v>15</v>
      </c>
      <c r="E10" s="1">
        <v>75</v>
      </c>
      <c r="F10" s="1">
        <f t="shared" si="0"/>
        <v>1125</v>
      </c>
      <c r="G10" s="1">
        <f t="shared" si="1"/>
        <v>56.25</v>
      </c>
      <c r="H10" s="1">
        <f t="shared" si="2"/>
        <v>1068.75</v>
      </c>
      <c r="I10" s="1">
        <f t="shared" si="3"/>
        <v>160.3125</v>
      </c>
      <c r="J10" s="1">
        <f t="shared" si="4"/>
        <v>1229.0625</v>
      </c>
      <c r="K10" s="1" t="str">
        <f>VLOOKUP(A10,modedepaiment,2,FALSE)</f>
        <v>comptant</v>
      </c>
      <c r="L10" t="str">
        <f t="shared" si="5"/>
        <v>comptant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B2" sqref="B2:C7"/>
    </sheetView>
  </sheetViews>
  <sheetFormatPr baseColWidth="10" defaultColWidth="9.140625" defaultRowHeight="15" x14ac:dyDescent="0.25"/>
  <sheetData>
    <row r="2" spans="2:3" x14ac:dyDescent="0.25">
      <c r="B2" t="s">
        <v>18</v>
      </c>
      <c r="C2" t="s">
        <v>21</v>
      </c>
    </row>
    <row r="3" spans="2:3" x14ac:dyDescent="0.25">
      <c r="B3" t="s">
        <v>7</v>
      </c>
      <c r="C3" t="s">
        <v>22</v>
      </c>
    </row>
    <row r="4" spans="2:3" x14ac:dyDescent="0.25">
      <c r="B4" t="s">
        <v>6</v>
      </c>
      <c r="C4" t="s">
        <v>23</v>
      </c>
    </row>
    <row r="5" spans="2:3" x14ac:dyDescent="0.25">
      <c r="B5" t="s">
        <v>19</v>
      </c>
      <c r="C5" t="s">
        <v>22</v>
      </c>
    </row>
    <row r="6" spans="2:3" x14ac:dyDescent="0.25">
      <c r="B6" t="s">
        <v>13</v>
      </c>
      <c r="C6" t="s">
        <v>24</v>
      </c>
    </row>
    <row r="7" spans="2:3" x14ac:dyDescent="0.25">
      <c r="B7" t="s">
        <v>20</v>
      </c>
      <c r="C7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A32" sqref="A32"/>
    </sheetView>
  </sheetViews>
  <sheetFormatPr baseColWidth="10" defaultRowHeight="15" x14ac:dyDescent="0.25"/>
  <sheetData>
    <row r="2" spans="2:4" x14ac:dyDescent="0.25">
      <c r="B2" t="s">
        <v>1</v>
      </c>
      <c r="C2" t="s">
        <v>26</v>
      </c>
      <c r="D2" t="s">
        <v>27</v>
      </c>
    </row>
    <row r="3" spans="2:4" x14ac:dyDescent="0.25">
      <c r="B3">
        <v>1</v>
      </c>
      <c r="C3" t="s">
        <v>28</v>
      </c>
      <c r="D3">
        <v>25</v>
      </c>
    </row>
    <row r="4" spans="2:4" x14ac:dyDescent="0.25">
      <c r="B4">
        <v>2</v>
      </c>
      <c r="C4" t="s">
        <v>29</v>
      </c>
      <c r="D4">
        <v>30</v>
      </c>
    </row>
    <row r="5" spans="2:4" x14ac:dyDescent="0.25">
      <c r="B5">
        <v>3</v>
      </c>
      <c r="C5" t="s">
        <v>30</v>
      </c>
      <c r="D5">
        <v>15</v>
      </c>
    </row>
    <row r="6" spans="2:4" x14ac:dyDescent="0.25">
      <c r="B6">
        <v>4</v>
      </c>
      <c r="C6" t="s">
        <v>31</v>
      </c>
      <c r="D6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facture</vt:lpstr>
      <vt:lpstr>mode de paiment</vt:lpstr>
      <vt:lpstr>articles</vt:lpstr>
      <vt:lpstr>articles</vt:lpstr>
      <vt:lpstr>modedepaiment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2021-02-18T14:05:10Z</dcterms:modified>
</cp:coreProperties>
</file>